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audia/Dropbox/Freigegebene Ordner Dropbox/HUMACAL/Kalender/Vorträge_Veranstaltungen/TMU 14.09.2022/Excel-Tabellen Berechungen/"/>
    </mc:Choice>
  </mc:AlternateContent>
  <xr:revisionPtr revIDLastSave="0" documentId="13_ncr:1_{0697694C-071C-2846-A828-453BDCE0717D}" xr6:coauthVersionLast="47" xr6:coauthVersionMax="47" xr10:uidLastSave="{00000000-0000-0000-0000-000000000000}"/>
  <bookViews>
    <workbookView xWindow="880" yWindow="500" windowWidth="27920" windowHeight="17500" activeTab="2" xr2:uid="{EC649023-B1DE-954D-82F1-90E76BCB816F}"/>
  </bookViews>
  <sheets>
    <sheet name="Wochentag und KW aus Datum" sheetId="6" r:id="rId1"/>
    <sheet name="Datum aus Wochentag und KW" sheetId="7" r:id="rId2"/>
    <sheet name="Jahresbeginn und Schaltjahre" sheetId="1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11" l="1"/>
  <c r="D40" i="6"/>
  <c r="D21" i="6"/>
  <c r="A4" i="11"/>
  <c r="B4" i="11" s="1"/>
  <c r="C3" i="11" s="1"/>
  <c r="E34" i="7"/>
  <c r="E27" i="7"/>
  <c r="E23" i="7"/>
  <c r="E40" i="6"/>
  <c r="D37" i="6"/>
  <c r="H4" i="6"/>
  <c r="H19" i="6" s="1"/>
  <c r="H20" i="6" s="1"/>
  <c r="D33" i="6"/>
  <c r="C28" i="7"/>
  <c r="C25" i="7"/>
  <c r="C24" i="7"/>
  <c r="C23" i="7"/>
  <c r="D36" i="6"/>
  <c r="D35" i="6"/>
  <c r="D32" i="6"/>
  <c r="D31" i="6"/>
  <c r="D19" i="6"/>
  <c r="A5" i="11" l="1"/>
  <c r="H21" i="6"/>
  <c r="E24" i="7"/>
  <c r="E25" i="7" s="1"/>
  <c r="E28" i="7" s="1"/>
  <c r="E35" i="7"/>
  <c r="E36" i="7" s="1"/>
  <c r="E4" i="7" s="1"/>
  <c r="I40" i="6"/>
  <c r="H35" i="6"/>
  <c r="H36" i="6" s="1"/>
  <c r="H37" i="6" s="1"/>
  <c r="H38" i="6" s="1"/>
  <c r="H31" i="6"/>
  <c r="D28" i="6"/>
  <c r="A6" i="11" l="1"/>
  <c r="B5" i="11"/>
  <c r="C4" i="11" s="1"/>
  <c r="H41" i="6"/>
  <c r="H28" i="6"/>
  <c r="H26" i="6"/>
  <c r="H27" i="6" s="1"/>
  <c r="H25" i="6"/>
  <c r="H32" i="6"/>
  <c r="H33" i="6" s="1"/>
  <c r="H34" i="6" s="1"/>
  <c r="A7" i="11" l="1"/>
  <c r="B6" i="11"/>
  <c r="C5" i="11" s="1"/>
  <c r="H40" i="6"/>
  <c r="A8" i="11" l="1"/>
  <c r="B7" i="11"/>
  <c r="C6" i="11" s="1"/>
  <c r="A9" i="11" l="1"/>
  <c r="B8" i="11"/>
  <c r="C7" i="11" s="1"/>
  <c r="A10" i="11" l="1"/>
  <c r="B9" i="11"/>
  <c r="C8" i="11" s="1"/>
  <c r="A11" i="11" l="1"/>
  <c r="B10" i="11"/>
  <c r="C9" i="11" s="1"/>
  <c r="A12" i="11" l="1"/>
  <c r="B11" i="11"/>
  <c r="C10" i="11" s="1"/>
  <c r="A13" i="11" l="1"/>
  <c r="B12" i="11"/>
  <c r="C11" i="11" s="1"/>
  <c r="A14" i="11" l="1"/>
  <c r="B13" i="11"/>
  <c r="C12" i="11" s="1"/>
  <c r="A15" i="11" l="1"/>
  <c r="B14" i="11"/>
  <c r="C13" i="11" s="1"/>
  <c r="A16" i="11" l="1"/>
  <c r="B15" i="11"/>
  <c r="C14" i="11" s="1"/>
  <c r="A17" i="11" l="1"/>
  <c r="B16" i="11"/>
  <c r="C15" i="11" s="1"/>
  <c r="A18" i="11" l="1"/>
  <c r="B17" i="11"/>
  <c r="C16" i="11" s="1"/>
  <c r="A19" i="11" l="1"/>
  <c r="B18" i="11"/>
  <c r="C17" i="11" s="1"/>
  <c r="A20" i="11" l="1"/>
  <c r="B19" i="11"/>
  <c r="C18" i="11" s="1"/>
  <c r="A21" i="11" l="1"/>
  <c r="B20" i="11"/>
  <c r="C19" i="11" s="1"/>
  <c r="A22" i="11" l="1"/>
  <c r="B21" i="11"/>
  <c r="C20" i="11" s="1"/>
  <c r="A23" i="11" l="1"/>
  <c r="B22" i="11"/>
  <c r="C21" i="11" s="1"/>
  <c r="A24" i="11" l="1"/>
  <c r="B23" i="11"/>
  <c r="C22" i="11" s="1"/>
  <c r="A25" i="11" l="1"/>
  <c r="B24" i="11"/>
  <c r="C23" i="11" s="1"/>
  <c r="A26" i="11" l="1"/>
  <c r="B25" i="11"/>
  <c r="C24" i="11" s="1"/>
  <c r="A27" i="11" l="1"/>
  <c r="B26" i="11"/>
  <c r="C25" i="11" s="1"/>
  <c r="A28" i="11" l="1"/>
  <c r="B27" i="11"/>
  <c r="C26" i="11" s="1"/>
  <c r="A29" i="11" l="1"/>
  <c r="B28" i="11"/>
  <c r="C27" i="11" s="1"/>
  <c r="A30" i="11" l="1"/>
  <c r="B29" i="11"/>
  <c r="C28" i="11" s="1"/>
  <c r="A31" i="11" l="1"/>
  <c r="B30" i="11"/>
  <c r="C29" i="11" s="1"/>
  <c r="A32" i="11" l="1"/>
  <c r="B31" i="11"/>
  <c r="C30" i="11" s="1"/>
  <c r="A33" i="11" l="1"/>
  <c r="B32" i="11"/>
  <c r="C31" i="11" s="1"/>
  <c r="B33" i="11" l="1"/>
  <c r="C32" i="11" s="1"/>
  <c r="A34" i="11"/>
  <c r="B34" i="11" l="1"/>
  <c r="C33" i="11" s="1"/>
  <c r="A35" i="11"/>
  <c r="D20" i="6"/>
  <c r="C27" i="7"/>
  <c r="A36" i="11" l="1"/>
  <c r="B35" i="11"/>
  <c r="C34" i="11" s="1"/>
  <c r="A30" i="6"/>
  <c r="F37" i="6"/>
  <c r="F33" i="6"/>
  <c r="F21" i="6"/>
  <c r="C34" i="7"/>
  <c r="D36" i="7"/>
  <c r="D25" i="7"/>
  <c r="B36" i="11" l="1"/>
  <c r="C35" i="11" s="1"/>
  <c r="A37" i="11"/>
  <c r="C35" i="7"/>
  <c r="C36" i="7" s="1"/>
  <c r="A9" i="7" s="1"/>
  <c r="A38" i="11" l="1"/>
  <c r="B37" i="11"/>
  <c r="C36" i="11" s="1"/>
  <c r="D28" i="7"/>
  <c r="A39" i="11" l="1"/>
  <c r="B38" i="11"/>
  <c r="C37" i="11" s="1"/>
  <c r="D26" i="6"/>
  <c r="D27" i="6" s="1"/>
  <c r="A7" i="6" s="1"/>
  <c r="D34" i="6"/>
  <c r="D25" i="6"/>
  <c r="A40" i="11" l="1"/>
  <c r="B39" i="11"/>
  <c r="C38" i="11" s="1"/>
  <c r="D41" i="6"/>
  <c r="D38" i="6"/>
  <c r="A41" i="11" l="1"/>
  <c r="B40" i="11"/>
  <c r="C39" i="11" s="1"/>
  <c r="B41" i="11" l="1"/>
  <c r="C40" i="11" s="1"/>
  <c r="A42" i="11"/>
  <c r="B42" i="11" l="1"/>
  <c r="C41" i="11" s="1"/>
  <c r="A43" i="11"/>
  <c r="A44" i="11" l="1"/>
  <c r="B43" i="11"/>
  <c r="C42" i="11" s="1"/>
  <c r="B44" i="11" l="1"/>
  <c r="C43" i="11" s="1"/>
  <c r="A45" i="11"/>
  <c r="B45" i="11" l="1"/>
  <c r="C44" i="11" s="1"/>
  <c r="A46" i="11"/>
  <c r="A47" i="11" l="1"/>
  <c r="B46" i="11"/>
  <c r="C45" i="11" s="1"/>
  <c r="A48" i="11" l="1"/>
  <c r="B47" i="11"/>
  <c r="C46" i="11" s="1"/>
  <c r="B48" i="11" l="1"/>
  <c r="C47" i="11" s="1"/>
  <c r="A49" i="11"/>
  <c r="A50" i="11" l="1"/>
  <c r="B49" i="11"/>
  <c r="C48" i="11" s="1"/>
  <c r="A51" i="11" l="1"/>
  <c r="B50" i="11"/>
  <c r="C49" i="11" s="1"/>
  <c r="A52" i="11" l="1"/>
  <c r="B51" i="11"/>
  <c r="C50" i="11" s="1"/>
  <c r="A53" i="11" l="1"/>
  <c r="B52" i="11"/>
  <c r="C51" i="11" s="1"/>
  <c r="A54" i="11" l="1"/>
  <c r="B53" i="11"/>
  <c r="C52" i="11" s="1"/>
  <c r="B54" i="11" l="1"/>
  <c r="C53" i="11" s="1"/>
  <c r="A55" i="11"/>
  <c r="B55" i="11" l="1"/>
  <c r="C54" i="11" s="1"/>
  <c r="A56" i="11"/>
  <c r="A57" i="11" l="1"/>
  <c r="B56" i="11"/>
  <c r="C55" i="11" s="1"/>
  <c r="B57" i="11" l="1"/>
  <c r="C56" i="11" s="1"/>
  <c r="A58" i="11"/>
  <c r="A59" i="11" l="1"/>
  <c r="B58" i="11"/>
  <c r="C57" i="11" s="1"/>
  <c r="A60" i="11" l="1"/>
  <c r="B59" i="11"/>
  <c r="C58" i="11" s="1"/>
  <c r="B60" i="11" l="1"/>
  <c r="C59" i="11" s="1"/>
  <c r="A61" i="11"/>
  <c r="B61" i="11" l="1"/>
  <c r="C60" i="11" s="1"/>
  <c r="A62" i="11"/>
  <c r="B62" i="11" l="1"/>
  <c r="C61" i="11" s="1"/>
  <c r="A63" i="11"/>
  <c r="B63" i="11" l="1"/>
  <c r="C62" i="11" s="1"/>
  <c r="A64" i="11"/>
  <c r="B64" i="11" s="1"/>
  <c r="C63" i="11" s="1"/>
</calcChain>
</file>

<file path=xl/sharedStrings.xml><?xml version="1.0" encoding="utf-8"?>
<sst xmlns="http://schemas.openxmlformats.org/spreadsheetml/2006/main" count="85" uniqueCount="59">
  <si>
    <t>Datum</t>
  </si>
  <si>
    <t>Jahr</t>
  </si>
  <si>
    <t>Wochentag</t>
  </si>
  <si>
    <t>Aus Datum Wochentag und KW bestimmen</t>
  </si>
  <si>
    <t xml:space="preserve">Jahr </t>
  </si>
  <si>
    <t>Variablen</t>
  </si>
  <si>
    <t>Referenzpunkt</t>
  </si>
  <si>
    <t>d_j=</t>
  </si>
  <si>
    <t>KW</t>
  </si>
  <si>
    <t xml:space="preserve"> Datum aus Wochentag und KW bestimmen</t>
  </si>
  <si>
    <t>ISO-Jahresbeginn im Jahr j</t>
  </si>
  <si>
    <t>Anzahl Jahre seit 2021</t>
  </si>
  <si>
    <t>Anzahl Schalttage zwischen 1.1.2021 und 1.1.j</t>
  </si>
  <si>
    <t>d_(j-1)=</t>
  </si>
  <si>
    <t>Freitag 1.1.2021</t>
  </si>
  <si>
    <t>j-1-2021</t>
  </si>
  <si>
    <t>Tagesdifferenz div 7 +1</t>
  </si>
  <si>
    <t>d_(j+1)=</t>
  </si>
  <si>
    <t>j+1-2021</t>
  </si>
  <si>
    <t>Zu Beachten</t>
  </si>
  <si>
    <t>Berechnungen</t>
  </si>
  <si>
    <t>δ(j)</t>
  </si>
  <si>
    <r>
      <t>d_</t>
    </r>
    <r>
      <rPr>
        <sz val="12"/>
        <color theme="1"/>
        <rFont val="Calibri (Textkörper)"/>
      </rPr>
      <t>j</t>
    </r>
  </si>
  <si>
    <t>δ(j-1)=</t>
  </si>
  <si>
    <t>δ_s(j-1)=</t>
  </si>
  <si>
    <t>⎣(δ_(j-1))/4⎦</t>
  </si>
  <si>
    <t>Nummer des Wochentags:</t>
  </si>
  <si>
    <t>Tagesdifferenz = Anzahl Tage zw d_j und Datum</t>
  </si>
  <si>
    <t>(d - d_j +1) mod 7</t>
  </si>
  <si>
    <t>(mit Excel berechnet)</t>
  </si>
  <si>
    <t>Wochentag  und Kalenderwoche (2. Ziel)</t>
  </si>
  <si>
    <t>Nummer der Kalenderwoche:</t>
  </si>
  <si>
    <t>Das wurde  im Workshop besprochen</t>
  </si>
  <si>
    <t>Beginn des ISO-Jahres j</t>
  </si>
  <si>
    <t>δ(j) =</t>
  </si>
  <si>
    <t xml:space="preserve"> j-2021</t>
  </si>
  <si>
    <t>δ_s(j) =</t>
  </si>
  <si>
    <t xml:space="preserve"> ⎣(δ_j)/4⎦</t>
  </si>
  <si>
    <t>δ(j+1)=</t>
  </si>
  <si>
    <t>δ_s(j+1)=</t>
  </si>
  <si>
    <t>⎣(δ_(j+1))/4⎦</t>
  </si>
  <si>
    <t>Eingabe:</t>
  </si>
  <si>
    <t>Datum aus Wochentag und Kalenderwoche (3. Ziel)</t>
  </si>
  <si>
    <t>Spezialfall KW 53  (wenn KW 53 angegeben wird, obwohl das Jahr keine KW53 hat)</t>
  </si>
  <si>
    <t xml:space="preserve">Ausgabe: </t>
  </si>
  <si>
    <t>Ausgabe:</t>
  </si>
  <si>
    <t>δ_s(j)</t>
  </si>
  <si>
    <t>Beginn des ISO-Jahres j (1. Ziel)</t>
  </si>
  <si>
    <t>Datum (d)</t>
  </si>
  <si>
    <t>d - (δ(j) +δ_s(j)) mod 7</t>
  </si>
  <si>
    <t>(mit Fallunterscheidung)</t>
  </si>
  <si>
    <t>d_j+(KW-1)*7+(Wochentag-1)</t>
  </si>
  <si>
    <t xml:space="preserve">Formeln mit Verweise </t>
  </si>
  <si>
    <t>d - (δ(j+1) +δ_s(j++)) mod 7</t>
  </si>
  <si>
    <t>d - (δ(j-1) +δ_s(j-1)) mod 7</t>
  </si>
  <si>
    <t>Kompakte Formeln</t>
  </si>
  <si>
    <t>Eingaben:</t>
  </si>
  <si>
    <t>ISO-Jahresbeginn</t>
  </si>
  <si>
    <t>Dauer des Jahres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</si>
</sst>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dd/mm/yyyy;@"/>
    <numFmt numFmtId="166" formatCode="dd/mm/yy;@"/>
  </numFmts>
  <fonts count="13" x14ac:knownFonts="1"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 (Textkörper)"/>
    </font>
    <font>
      <sz val="12"/>
      <color theme="6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2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2" tint="-9.9978637043366805E-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DFFB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6F0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0" borderId="0" xfId="0" applyNumberFormat="1"/>
    <xf numFmtId="0" fontId="1" fillId="0" borderId="0" xfId="0" applyFont="1"/>
    <xf numFmtId="0" fontId="4" fillId="0" borderId="0" xfId="0" applyFont="1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0" fillId="0" borderId="0" xfId="0" applyAlignment="1">
      <alignment wrapText="1"/>
    </xf>
    <xf numFmtId="0" fontId="5" fillId="0" borderId="0" xfId="0" applyFont="1"/>
    <xf numFmtId="165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2" borderId="0" xfId="0" applyFill="1"/>
    <xf numFmtId="0" fontId="6" fillId="0" borderId="0" xfId="0" applyFont="1"/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/>
    <xf numFmtId="0" fontId="0" fillId="3" borderId="0" xfId="0" applyFill="1"/>
    <xf numFmtId="164" fontId="0" fillId="3" borderId="0" xfId="0" applyNumberFormat="1" applyFill="1"/>
    <xf numFmtId="0" fontId="0" fillId="3" borderId="0" xfId="0" applyFill="1" applyAlignment="1">
      <alignment horizontal="left"/>
    </xf>
    <xf numFmtId="0" fontId="3" fillId="3" borderId="0" xfId="0" applyFont="1" applyFill="1"/>
    <xf numFmtId="166" fontId="8" fillId="0" borderId="0" xfId="0" applyNumberFormat="1" applyFont="1"/>
    <xf numFmtId="0" fontId="3" fillId="2" borderId="0" xfId="0" applyFont="1" applyFill="1"/>
    <xf numFmtId="0" fontId="3" fillId="4" borderId="0" xfId="0" applyFont="1" applyFill="1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left"/>
    </xf>
    <xf numFmtId="0" fontId="11" fillId="4" borderId="0" xfId="0" applyFont="1" applyFill="1"/>
    <xf numFmtId="0" fontId="10" fillId="6" borderId="0" xfId="0" applyFont="1" applyFill="1"/>
    <xf numFmtId="0" fontId="3" fillId="2" borderId="0" xfId="0" applyFont="1" applyFill="1" applyAlignment="1">
      <alignment horizontal="left"/>
    </xf>
    <xf numFmtId="0" fontId="12" fillId="0" borderId="0" xfId="0" applyFont="1"/>
    <xf numFmtId="164" fontId="3" fillId="7" borderId="0" xfId="0" applyNumberFormat="1" applyFont="1" applyFill="1" applyAlignment="1">
      <alignment horizontal="left"/>
    </xf>
    <xf numFmtId="0" fontId="3" fillId="7" borderId="0" xfId="0" applyFont="1" applyFill="1"/>
    <xf numFmtId="0" fontId="0" fillId="7" borderId="0" xfId="0" applyFill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/>
    </xf>
    <xf numFmtId="164" fontId="0" fillId="2" borderId="0" xfId="0" applyNumberFormat="1" applyFill="1"/>
    <xf numFmtId="0" fontId="1" fillId="0" borderId="0" xfId="0" applyFont="1" applyAlignment="1">
      <alignment horizontal="left"/>
    </xf>
    <xf numFmtId="165" fontId="0" fillId="3" borderId="0" xfId="0" applyNumberFormat="1" applyFill="1" applyAlignment="1">
      <alignment horizontal="left"/>
    </xf>
    <xf numFmtId="0" fontId="3" fillId="0" borderId="0" xfId="0" applyFont="1" applyAlignment="1">
      <alignment horizontal="left" wrapText="1"/>
    </xf>
    <xf numFmtId="14" fontId="9" fillId="0" borderId="0" xfId="0" applyNumberFormat="1" applyFont="1" applyAlignment="1">
      <alignment horizontal="center" wrapText="1"/>
    </xf>
    <xf numFmtId="164" fontId="0" fillId="2" borderId="0" xfId="0" applyNumberFormat="1" applyFill="1" applyAlignment="1">
      <alignment horizontal="left" vertical="center"/>
    </xf>
    <xf numFmtId="164" fontId="3" fillId="5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DFFBF"/>
      <color rgb="FFD9E1F2"/>
      <color rgb="FFE6F0FF"/>
      <color rgb="FFC6DAFF"/>
      <color rgb="FFF4EAFB"/>
      <color rgb="FFF5E1FB"/>
      <color rgb="FFDBC1E1"/>
      <color rgb="FF703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15222-5525-854E-8740-04D347245190}">
  <dimension ref="A1:I46"/>
  <sheetViews>
    <sheetView zoomScale="300" zoomScaleNormal="300" workbookViewId="0">
      <selection activeCell="B4" sqref="B4"/>
    </sheetView>
  </sheetViews>
  <sheetFormatPr baseColWidth="10" defaultRowHeight="16" x14ac:dyDescent="0.2"/>
  <cols>
    <col min="1" max="1" width="24.33203125" customWidth="1"/>
    <col min="2" max="2" width="40.33203125" customWidth="1"/>
    <col min="3" max="3" width="8" customWidth="1"/>
    <col min="4" max="4" width="39.33203125" customWidth="1"/>
    <col min="5" max="5" width="8" customWidth="1"/>
    <col min="6" max="6" width="22.83203125" customWidth="1"/>
    <col min="7" max="7" width="8" customWidth="1"/>
    <col min="8" max="8" width="40" customWidth="1"/>
  </cols>
  <sheetData>
    <row r="1" spans="1:8" ht="26" x14ac:dyDescent="0.3">
      <c r="A1" s="2" t="s">
        <v>3</v>
      </c>
      <c r="D1" s="2" t="s">
        <v>55</v>
      </c>
      <c r="H1" s="2" t="s">
        <v>52</v>
      </c>
    </row>
    <row r="2" spans="1:8" ht="19" customHeight="1" x14ac:dyDescent="0.3">
      <c r="A2" s="2"/>
    </row>
    <row r="3" spans="1:8" x14ac:dyDescent="0.2">
      <c r="A3" s="20" t="s">
        <v>41</v>
      </c>
      <c r="B3" s="17"/>
      <c r="C3" s="17"/>
    </row>
    <row r="4" spans="1:8" x14ac:dyDescent="0.2">
      <c r="A4" s="17" t="s">
        <v>48</v>
      </c>
      <c r="B4" s="38">
        <v>35430</v>
      </c>
      <c r="C4" s="18"/>
      <c r="H4" s="35">
        <f>YEAR(B4)</f>
        <v>1996</v>
      </c>
    </row>
    <row r="5" spans="1:8" x14ac:dyDescent="0.2">
      <c r="B5" s="6"/>
      <c r="C5" s="6"/>
      <c r="H5" s="35"/>
    </row>
    <row r="6" spans="1:8" x14ac:dyDescent="0.2">
      <c r="A6" s="22" t="s">
        <v>44</v>
      </c>
      <c r="B6" s="36"/>
      <c r="C6" s="36"/>
      <c r="H6" s="35"/>
    </row>
    <row r="7" spans="1:8" x14ac:dyDescent="0.2">
      <c r="A7" s="12" t="str">
        <f>IF(B4&lt;&gt;0, "Es ist der "&amp;D27&amp; " in Kalenderwoche " &amp;D40&amp; " des Jahres "&amp;E40,"")</f>
        <v>Es ist der Dienstag in Kalenderwoche 1 des Jahres 1997</v>
      </c>
      <c r="B7" s="36"/>
      <c r="C7" s="36"/>
      <c r="H7" s="35"/>
    </row>
    <row r="8" spans="1:8" x14ac:dyDescent="0.2">
      <c r="B8" s="6"/>
      <c r="C8" s="6"/>
    </row>
    <row r="9" spans="1:8" x14ac:dyDescent="0.2">
      <c r="A9" s="5" t="s">
        <v>19</v>
      </c>
      <c r="B9" s="6"/>
      <c r="C9" s="6"/>
    </row>
    <row r="10" spans="1:8" x14ac:dyDescent="0.2">
      <c r="A10" t="s">
        <v>6</v>
      </c>
      <c r="B10" t="s">
        <v>14</v>
      </c>
    </row>
    <row r="11" spans="1:8" x14ac:dyDescent="0.2">
      <c r="B11" s="1"/>
      <c r="C11" s="1"/>
    </row>
    <row r="12" spans="1:8" x14ac:dyDescent="0.2">
      <c r="A12" s="5" t="s">
        <v>5</v>
      </c>
    </row>
    <row r="13" spans="1:8" x14ac:dyDescent="0.2">
      <c r="A13" t="s">
        <v>22</v>
      </c>
      <c r="B13" t="s">
        <v>10</v>
      </c>
    </row>
    <row r="14" spans="1:8" x14ac:dyDescent="0.2">
      <c r="A14" t="s">
        <v>21</v>
      </c>
      <c r="B14" t="s">
        <v>11</v>
      </c>
    </row>
    <row r="15" spans="1:8" x14ac:dyDescent="0.2">
      <c r="A15" t="s">
        <v>46</v>
      </c>
      <c r="B15" t="s">
        <v>12</v>
      </c>
    </row>
    <row r="18" spans="1:9" x14ac:dyDescent="0.2">
      <c r="A18" s="32" t="s">
        <v>47</v>
      </c>
      <c r="B18" s="33"/>
      <c r="C18" s="33"/>
      <c r="H18" t="s">
        <v>20</v>
      </c>
    </row>
    <row r="19" spans="1:9" x14ac:dyDescent="0.2">
      <c r="A19" t="s">
        <v>34</v>
      </c>
      <c r="B19" t="s">
        <v>35</v>
      </c>
      <c r="D19" s="26">
        <f>YEAR(B4)-2021</f>
        <v>-25</v>
      </c>
      <c r="H19" s="10">
        <f>H4-2021</f>
        <v>-25</v>
      </c>
    </row>
    <row r="20" spans="1:9" x14ac:dyDescent="0.2">
      <c r="A20" t="s">
        <v>36</v>
      </c>
      <c r="B20" t="s">
        <v>37</v>
      </c>
      <c r="D20" s="26">
        <f>INT((YEAR(B4)-2021)/4)</f>
        <v>-7</v>
      </c>
      <c r="H20" s="10">
        <f>INT(H19/4)</f>
        <v>-7</v>
      </c>
    </row>
    <row r="21" spans="1:9" x14ac:dyDescent="0.2">
      <c r="A21" t="s">
        <v>7</v>
      </c>
      <c r="B21" t="s">
        <v>49</v>
      </c>
      <c r="D21" s="31">
        <f>(DATE(YEAR(B4),1,4)-MOD(YEAR(B4)-2021+INT((YEAR(B4)-2021)/4),7))</f>
        <v>35065</v>
      </c>
      <c r="F21" t="str">
        <f>"ISO-Jahresbeginn "&amp;YEAR(B4)</f>
        <v>ISO-Jahresbeginn 1996</v>
      </c>
      <c r="H21" s="31">
        <f>DATE(H4,1,4)-MOD(H19+H20,7)</f>
        <v>35065</v>
      </c>
      <c r="I21" s="1"/>
    </row>
    <row r="22" spans="1:9" x14ac:dyDescent="0.2">
      <c r="D22" s="11"/>
      <c r="E22" s="3"/>
      <c r="H22" s="11"/>
    </row>
    <row r="24" spans="1:9" x14ac:dyDescent="0.2">
      <c r="A24" s="22" t="s">
        <v>30</v>
      </c>
      <c r="B24" s="12"/>
      <c r="C24" s="12"/>
    </row>
    <row r="25" spans="1:9" ht="34" x14ac:dyDescent="0.2">
      <c r="A25" s="7" t="s">
        <v>27</v>
      </c>
      <c r="B25" t="s">
        <v>29</v>
      </c>
      <c r="D25">
        <f>B4-D21</f>
        <v>365</v>
      </c>
      <c r="H25">
        <f>B4-H21</f>
        <v>365</v>
      </c>
    </row>
    <row r="26" spans="1:9" x14ac:dyDescent="0.2">
      <c r="A26" t="s">
        <v>26</v>
      </c>
      <c r="B26" t="s">
        <v>28</v>
      </c>
      <c r="D26">
        <f>MOD(B4-D21+1,7)</f>
        <v>2</v>
      </c>
      <c r="H26">
        <f>MOD(B4-H21+1,7)</f>
        <v>2</v>
      </c>
    </row>
    <row r="27" spans="1:9" ht="17" x14ac:dyDescent="0.2">
      <c r="A27" s="7" t="s">
        <v>2</v>
      </c>
      <c r="D27" s="23" t="str">
        <f>IF(D26=1,"Montag",IF(D26=2,"Dienstag", IF(D26=3,"Mittwoch", IF(D26=4,"Donnerstag", IF(D26=5,"Freitag", IF(D26=6,"Samstag","Sonntag"))))))</f>
        <v>Dienstag</v>
      </c>
      <c r="H27" s="23" t="str">
        <f>IF(H26=1,"Montag",IF(H26=2,"Dienstag", IF(H26=3,"Mittwoch", IF(H26=4,"Donnerstag", IF(H26=5,"Freitag", IF(H26=6,"Samstag","Sonntag"))))))</f>
        <v>Dienstag</v>
      </c>
    </row>
    <row r="28" spans="1:9" ht="34" x14ac:dyDescent="0.2">
      <c r="A28" s="7" t="s">
        <v>31</v>
      </c>
      <c r="B28" t="s">
        <v>16</v>
      </c>
      <c r="D28" s="28">
        <f>INT((B4-D21)/7)+1</f>
        <v>53</v>
      </c>
      <c r="F28" t="s">
        <v>32</v>
      </c>
      <c r="H28" s="28">
        <f>INT((B4-H21)/7)+1</f>
        <v>53</v>
      </c>
    </row>
    <row r="29" spans="1:9" ht="34" customHeight="1" x14ac:dyDescent="0.2">
      <c r="A29" s="7"/>
    </row>
    <row r="30" spans="1:9" ht="33" customHeight="1" x14ac:dyDescent="0.2">
      <c r="A30" s="39" t="str">
        <f>"Spezialfall KW 52, 53 oder 1 (Eintrag in Zelle C" &amp; ROW(D28) &amp;"  muss in solchen Situationen evtl. korrigiert werden. Siehe Zelle C"&amp; ROW(D40)&amp;")"</f>
        <v>Spezialfall KW 52, 53 oder 1 (Eintrag in Zelle C28  muss in solchen Situationen evtl. korrigiert werden. Siehe Zelle C40)</v>
      </c>
      <c r="B30" s="39"/>
      <c r="C30" s="39"/>
      <c r="D30" s="34"/>
      <c r="H30" s="34"/>
    </row>
    <row r="31" spans="1:9" s="8" customFormat="1" ht="17" customHeight="1" x14ac:dyDescent="0.2">
      <c r="A31" t="s">
        <v>23</v>
      </c>
      <c r="B31" t="s">
        <v>15</v>
      </c>
      <c r="C31"/>
      <c r="D31" s="26">
        <f>(YEAR(B4)-2021-1)</f>
        <v>-26</v>
      </c>
      <c r="H31" s="10">
        <f>H19-1</f>
        <v>-26</v>
      </c>
    </row>
    <row r="32" spans="1:9" s="8" customFormat="1" ht="17" customHeight="1" x14ac:dyDescent="0.2">
      <c r="A32" t="s">
        <v>24</v>
      </c>
      <c r="B32" t="s">
        <v>25</v>
      </c>
      <c r="C32"/>
      <c r="D32" s="10">
        <f>INT((YEAR(B4)-2021-1)/4)</f>
        <v>-7</v>
      </c>
      <c r="H32" s="10">
        <f>INT(H31/4)</f>
        <v>-7</v>
      </c>
    </row>
    <row r="33" spans="1:9" s="8" customFormat="1" ht="17" customHeight="1" x14ac:dyDescent="0.2">
      <c r="A33" t="s">
        <v>13</v>
      </c>
      <c r="B33" t="s">
        <v>54</v>
      </c>
      <c r="C33"/>
      <c r="D33" s="11">
        <f>(DATE(YEAR(B4)-1,1,4)-MOD((YEAR(B4)-2021-1)+INT((YEAR(B4)-2021-1)/4),7))</f>
        <v>34701</v>
      </c>
      <c r="F33" s="3" t="str">
        <f>"ISO-Jahresbeginn "&amp;YEAR(B4)-1</f>
        <v>ISO-Jahresbeginn 1995</v>
      </c>
      <c r="H33" s="11">
        <f>DATE(H4-1,1,4)-MOD(H31+H32,7)</f>
        <v>34701</v>
      </c>
    </row>
    <row r="34" spans="1:9" s="8" customFormat="1" x14ac:dyDescent="0.2">
      <c r="A34" s="14"/>
      <c r="D34" s="8">
        <f>B4-D33</f>
        <v>729</v>
      </c>
      <c r="H34" s="8">
        <f>B4-H33</f>
        <v>729</v>
      </c>
    </row>
    <row r="35" spans="1:9" ht="17" customHeight="1" x14ac:dyDescent="0.2">
      <c r="A35" t="s">
        <v>38</v>
      </c>
      <c r="B35" t="s">
        <v>18</v>
      </c>
      <c r="D35" s="26">
        <f>(YEAR(B4)+1-2021)</f>
        <v>-24</v>
      </c>
      <c r="H35" s="10">
        <f>H4+1-2021</f>
        <v>-24</v>
      </c>
    </row>
    <row r="36" spans="1:9" ht="17" customHeight="1" x14ac:dyDescent="0.2">
      <c r="A36" t="s">
        <v>39</v>
      </c>
      <c r="B36" t="s">
        <v>40</v>
      </c>
      <c r="D36" s="10">
        <f>INT((YEAR(B4)+1-2021)/4)</f>
        <v>-6</v>
      </c>
      <c r="H36" s="10">
        <f>INT(H35/4)</f>
        <v>-6</v>
      </c>
    </row>
    <row r="37" spans="1:9" ht="17" customHeight="1" x14ac:dyDescent="0.2">
      <c r="A37" t="s">
        <v>17</v>
      </c>
      <c r="B37" t="s">
        <v>53</v>
      </c>
      <c r="D37" s="11">
        <f>(DATE(YEAR(B4)+1,1,4)-MOD((YEAR(B4)+1-2021)+INT((YEAR(B4)+1-2021)/4),7))</f>
        <v>35429</v>
      </c>
      <c r="F37" t="str">
        <f>"ISO-Jahresbeginn "&amp;YEAR(B4)+1</f>
        <v>ISO-Jahresbeginn 1997</v>
      </c>
      <c r="H37" s="11">
        <f>DATE(H4+1,1,4)-MOD(H35+H36,7)</f>
        <v>35429</v>
      </c>
    </row>
    <row r="38" spans="1:9" x14ac:dyDescent="0.2">
      <c r="A38" s="15"/>
      <c r="B38" s="16"/>
      <c r="C38" s="16"/>
      <c r="D38" s="16">
        <f>B4-D37</f>
        <v>1</v>
      </c>
      <c r="H38" s="16">
        <f>B4-H37</f>
        <v>1</v>
      </c>
    </row>
    <row r="40" spans="1:9" ht="34" x14ac:dyDescent="0.2">
      <c r="A40" s="7" t="s">
        <v>31</v>
      </c>
      <c r="B40" s="9" t="s">
        <v>50</v>
      </c>
      <c r="C40" s="9"/>
      <c r="D40" s="27">
        <f>IF(B4&gt;=(DATE(YEAR(B4),1,4)-MOD(YEAR(B4)-2021+INT((YEAR(B4)-2021)/4),7)),IF(B4&lt;(DATE(YEAR(B4)+1,1,4)-MOD((YEAR(B4)+1-2021)+INT((YEAR(B4)+1-2021)/4),7)),INT((B4-(DATE(YEAR(B4),1,4)-MOD(YEAR(B4)-2021+INT((YEAR(B4)-2021)/4),7)))/7)+1,INT((B4-(DATE(YEAR(B4)+1,1,4)-MOD((YEAR(B4)+1-2021)+INT((YEAR(B4)+1-2021)/4),7)))/7)+1),INT((B4-(DATE(YEAR(B4)-1,1,4)-MOD((YEAR(B4)-2021-1)+INT((YEAR(B4)-2021-1)/4),7)))/7)+1)</f>
        <v>1</v>
      </c>
      <c r="E40" s="23">
        <f>IF(B4&gt;=(DATE(YEAR(B4),1,4)-MOD(YEAR(B4)-2021+INT((YEAR(B4)-2021)/4),7)),IF(B4&lt;(DATE(YEAR(B4)+1,1,4)-MOD((YEAR(B4)+1-2021)+INT((YEAR(B4)+1-2021)/4),7)),YEAR(B4),YEAR(B4)+1),YEAR(B4)-1)</f>
        <v>1997</v>
      </c>
      <c r="H40" s="23">
        <f>IF(B4-H21&gt;=0,IF(B4-H21&lt;H37-H21,INT((B4-H21)/7)+1,INT((B4-H37)/7)+1),INT((B4-H33)/7)+1)</f>
        <v>1</v>
      </c>
      <c r="I40" s="23">
        <f>IF(B4&gt;=D21,IF(B4&lt;D37,YEAR(B4),YEAR(B4)+1),YEAR(B4)-1)</f>
        <v>1997</v>
      </c>
    </row>
    <row r="41" spans="1:9" x14ac:dyDescent="0.2">
      <c r="B41" s="9"/>
      <c r="C41" s="9"/>
      <c r="D41" s="16" t="str">
        <f>IF(B4&gt;=D21,IF(B4&lt;D37,"Normallfall","Speziallfall j+1"),"Speziallfall j-1")</f>
        <v>Speziallfall j+1</v>
      </c>
      <c r="G41" s="16"/>
      <c r="H41" s="16" t="str">
        <f>IF(B4-H21&gt;=0,IF(B4-H21&lt;H37-H21,"Normallfall","Speziallfall j+1"),"Speziallfall j-1")</f>
        <v>Speziallfall j+1</v>
      </c>
    </row>
    <row r="43" spans="1:9" x14ac:dyDescent="0.2">
      <c r="B43" s="1"/>
      <c r="C43" s="1"/>
      <c r="D43" s="30"/>
    </row>
    <row r="44" spans="1:9" x14ac:dyDescent="0.2">
      <c r="B44" s="1"/>
      <c r="C44" s="1"/>
      <c r="D44" s="30"/>
    </row>
    <row r="46" spans="1:9" x14ac:dyDescent="0.2">
      <c r="B46" s="1"/>
      <c r="C46" s="1"/>
    </row>
  </sheetData>
  <mergeCells count="1">
    <mergeCell ref="A30:C30"/>
  </mergeCells>
  <pageMargins left="0.7" right="0.7" top="0.78740157499999996" bottom="0.78740157499999996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08D4A-2247-B743-88A3-46F93B20CC30}">
  <dimension ref="A1:E42"/>
  <sheetViews>
    <sheetView zoomScale="240" zoomScaleNormal="240" workbookViewId="0">
      <selection activeCell="B6" sqref="B6"/>
    </sheetView>
  </sheetViews>
  <sheetFormatPr baseColWidth="10" defaultRowHeight="16" x14ac:dyDescent="0.2"/>
  <cols>
    <col min="1" max="3" width="40.5" customWidth="1"/>
    <col min="4" max="4" width="28.83203125" customWidth="1"/>
    <col min="5" max="5" width="38" customWidth="1"/>
  </cols>
  <sheetData>
    <row r="1" spans="1:5" ht="26" x14ac:dyDescent="0.3">
      <c r="A1" s="2" t="s">
        <v>9</v>
      </c>
      <c r="C1" s="2" t="s">
        <v>55</v>
      </c>
      <c r="E1" s="2" t="s">
        <v>52</v>
      </c>
    </row>
    <row r="3" spans="1:5" x14ac:dyDescent="0.2">
      <c r="A3" s="20" t="s">
        <v>56</v>
      </c>
      <c r="B3" s="6"/>
    </row>
    <row r="4" spans="1:5" ht="16" customHeight="1" x14ac:dyDescent="0.2">
      <c r="A4" s="19" t="s">
        <v>8</v>
      </c>
      <c r="B4" s="19">
        <v>53</v>
      </c>
      <c r="E4" s="40" t="str">
        <f>IF(AND(E36-E25=364,B4=53),"Es gibt keine Kalenderwoche 53
 im Jahr "&amp;B6 &amp; "!","")</f>
        <v/>
      </c>
    </row>
    <row r="5" spans="1:5" ht="16" customHeight="1" x14ac:dyDescent="0.2">
      <c r="A5" s="19" t="s">
        <v>2</v>
      </c>
      <c r="B5" s="19">
        <v>4</v>
      </c>
      <c r="E5" s="40"/>
    </row>
    <row r="6" spans="1:5" ht="16" customHeight="1" x14ac:dyDescent="0.2">
      <c r="A6" s="19" t="s">
        <v>1</v>
      </c>
      <c r="B6" s="19">
        <v>2032</v>
      </c>
      <c r="E6" s="40"/>
    </row>
    <row r="7" spans="1:5" ht="16" customHeight="1" x14ac:dyDescent="0.2">
      <c r="A7" s="10"/>
      <c r="B7" s="10"/>
    </row>
    <row r="8" spans="1:5" ht="16" customHeight="1" x14ac:dyDescent="0.2">
      <c r="A8" s="29" t="s">
        <v>45</v>
      </c>
      <c r="B8" s="10"/>
    </row>
    <row r="9" spans="1:5" ht="16" customHeight="1" x14ac:dyDescent="0.2">
      <c r="A9" s="41">
        <f xml:space="preserve"> IF(AND(C36-C25=364,B4=53),"Es gibt keine Kalenderwoche 53
 im Jahr "&amp;B6 &amp; "!",C28)</f>
        <v>48578</v>
      </c>
      <c r="B9" s="10"/>
    </row>
    <row r="10" spans="1:5" ht="16" customHeight="1" x14ac:dyDescent="0.2">
      <c r="A10" s="41"/>
      <c r="B10" s="10"/>
    </row>
    <row r="11" spans="1:5" ht="16" customHeight="1" x14ac:dyDescent="0.2">
      <c r="A11" s="41"/>
      <c r="B11" s="10"/>
    </row>
    <row r="12" spans="1:5" x14ac:dyDescent="0.2">
      <c r="B12" s="1"/>
    </row>
    <row r="13" spans="1:5" x14ac:dyDescent="0.2">
      <c r="A13" s="5" t="s">
        <v>19</v>
      </c>
      <c r="B13" s="6"/>
    </row>
    <row r="14" spans="1:5" x14ac:dyDescent="0.2">
      <c r="A14" t="s">
        <v>6</v>
      </c>
      <c r="B14" t="s">
        <v>14</v>
      </c>
    </row>
    <row r="16" spans="1:5" x14ac:dyDescent="0.2">
      <c r="A16" s="5" t="s">
        <v>5</v>
      </c>
    </row>
    <row r="17" spans="1:5" x14ac:dyDescent="0.2">
      <c r="A17" t="s">
        <v>22</v>
      </c>
      <c r="B17" t="s">
        <v>10</v>
      </c>
    </row>
    <row r="18" spans="1:5" x14ac:dyDescent="0.2">
      <c r="A18" t="s">
        <v>21</v>
      </c>
      <c r="B18" t="s">
        <v>11</v>
      </c>
    </row>
    <row r="19" spans="1:5" x14ac:dyDescent="0.2">
      <c r="A19" t="s">
        <v>46</v>
      </c>
      <c r="B19" t="s">
        <v>12</v>
      </c>
    </row>
    <row r="22" spans="1:5" x14ac:dyDescent="0.2">
      <c r="A22" s="5" t="s">
        <v>33</v>
      </c>
      <c r="C22" t="s">
        <v>20</v>
      </c>
      <c r="E22" t="s">
        <v>20</v>
      </c>
    </row>
    <row r="23" spans="1:5" x14ac:dyDescent="0.2">
      <c r="A23" t="s">
        <v>34</v>
      </c>
      <c r="B23" t="s">
        <v>35</v>
      </c>
      <c r="C23" s="10">
        <f>B6-2021</f>
        <v>11</v>
      </c>
      <c r="E23" s="10">
        <f>B6-2021</f>
        <v>11</v>
      </c>
    </row>
    <row r="24" spans="1:5" x14ac:dyDescent="0.2">
      <c r="A24" t="s">
        <v>36</v>
      </c>
      <c r="B24" t="s">
        <v>37</v>
      </c>
      <c r="C24" s="10">
        <f>INT((B6-2021)/4)</f>
        <v>2</v>
      </c>
      <c r="E24" s="10">
        <f>INT(E23/4)</f>
        <v>2</v>
      </c>
    </row>
    <row r="25" spans="1:5" x14ac:dyDescent="0.2">
      <c r="A25" t="s">
        <v>7</v>
      </c>
      <c r="C25" s="11">
        <f>(DATE(B6,1,4)-MOD(B6-2021+INT((B6-2021)/4),7))</f>
        <v>48211</v>
      </c>
      <c r="D25" t="str">
        <f>"ISO-Jahresbeginn "&amp; B6</f>
        <v>ISO-Jahresbeginn 2032</v>
      </c>
      <c r="E25" s="11">
        <f>DATE(B6,1,4)-MOD(E23+E24,7)</f>
        <v>48211</v>
      </c>
    </row>
    <row r="27" spans="1:5" x14ac:dyDescent="0.2">
      <c r="A27" s="5" t="s">
        <v>42</v>
      </c>
      <c r="C27" s="13" t="str">
        <f>IF(B5=1,"Montag",IF(B5=2,"Dienstag", IF(B5=3,"Mittwoch", IF(B5=4,"Donnerstag", IF(B5=5,"Freitag", IF(B5=6,"Samstag","Sonntag"))))))</f>
        <v>Donnerstag</v>
      </c>
      <c r="E27" s="13" t="str">
        <f>IF(B5=1,"Montag",IF(B5=2,"Dienstag", IF(B5=3,"Mittwoch", IF(B5=4,"Donnerstag", IF(B5=5,"Freitag", IF(B5=6,"Samstag","Sonntag"))))))</f>
        <v>Donnerstag</v>
      </c>
    </row>
    <row r="28" spans="1:5" ht="21" customHeight="1" x14ac:dyDescent="0.2">
      <c r="A28" s="43" t="s">
        <v>0</v>
      </c>
      <c r="B28" s="43" t="s">
        <v>51</v>
      </c>
      <c r="C28" s="42">
        <f>(DATE(B6,1,4)-MOD(B6-2021+INT((B6-2021)/4),7))+(B4-1)*7+(B5-1)</f>
        <v>48578</v>
      </c>
      <c r="D28" s="40" t="str">
        <f>IF(AND(C36-C25=364,B4=53),"Das ist der "&amp;C27&amp;" in 
Kalenderwoche 1 des Jahres "&amp;B6+1,"")</f>
        <v/>
      </c>
      <c r="E28" s="42">
        <f>E25+(B4-1)*7+(B5-1)</f>
        <v>48578</v>
      </c>
    </row>
    <row r="29" spans="1:5" ht="21" customHeight="1" x14ac:dyDescent="0.2">
      <c r="A29" s="43"/>
      <c r="B29" s="43"/>
      <c r="C29" s="42"/>
      <c r="D29" s="40"/>
      <c r="E29" s="42"/>
    </row>
    <row r="30" spans="1:5" ht="15" customHeight="1" x14ac:dyDescent="0.2">
      <c r="D30" s="40"/>
    </row>
    <row r="31" spans="1:5" x14ac:dyDescent="0.2">
      <c r="D31" s="40"/>
    </row>
    <row r="32" spans="1:5" ht="16" customHeight="1" x14ac:dyDescent="0.2"/>
    <row r="33" spans="1:5" ht="29" customHeight="1" x14ac:dyDescent="0.2">
      <c r="A33" s="39" t="s">
        <v>43</v>
      </c>
      <c r="B33" s="39"/>
      <c r="C33" s="24"/>
      <c r="E33" s="25"/>
    </row>
    <row r="34" spans="1:5" x14ac:dyDescent="0.2">
      <c r="A34" t="s">
        <v>38</v>
      </c>
      <c r="B34" t="s">
        <v>18</v>
      </c>
      <c r="C34" s="10">
        <f>B6+1-2021</f>
        <v>12</v>
      </c>
      <c r="E34" s="10">
        <f>B6+1-2021</f>
        <v>12</v>
      </c>
    </row>
    <row r="35" spans="1:5" x14ac:dyDescent="0.2">
      <c r="A35" t="s">
        <v>39</v>
      </c>
      <c r="B35" t="s">
        <v>40</v>
      </c>
      <c r="C35" s="10">
        <f>INT(C34/4)</f>
        <v>3</v>
      </c>
      <c r="E35" s="10">
        <f>INT(E34/4)</f>
        <v>3</v>
      </c>
    </row>
    <row r="36" spans="1:5" ht="19" customHeight="1" x14ac:dyDescent="0.2">
      <c r="A36" t="s">
        <v>17</v>
      </c>
      <c r="C36" s="11">
        <f>DATE(B6+1,1,4)-MOD(C34+C35,7)</f>
        <v>48582</v>
      </c>
      <c r="D36" t="str">
        <f>"ISO-Jahresbeginn "&amp; B6+1</f>
        <v>ISO-Jahresbeginn 2033</v>
      </c>
      <c r="E36" s="11">
        <f>DATE(B6+1,1,4)-MOD(E34+E35,7)</f>
        <v>48582</v>
      </c>
    </row>
    <row r="37" spans="1:5" x14ac:dyDescent="0.2">
      <c r="A37" s="16"/>
      <c r="B37" s="21"/>
    </row>
    <row r="38" spans="1:5" ht="16" customHeight="1" x14ac:dyDescent="0.2"/>
    <row r="42" spans="1:5" ht="34" customHeight="1" x14ac:dyDescent="0.2">
      <c r="A42" s="15"/>
      <c r="B42" s="16"/>
      <c r="C42" s="16"/>
    </row>
  </sheetData>
  <mergeCells count="8">
    <mergeCell ref="A33:B33"/>
    <mergeCell ref="E4:E6"/>
    <mergeCell ref="A9:A11"/>
    <mergeCell ref="E28:E29"/>
    <mergeCell ref="D28:D31"/>
    <mergeCell ref="A28:A29"/>
    <mergeCell ref="B28:B29"/>
    <mergeCell ref="C28:C29"/>
  </mergeCells>
  <pageMargins left="0.7" right="0.7" top="0.78740157499999996" bottom="0.78740157499999996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DFE25-7614-3D49-AD76-E45FF387F92B}">
  <dimension ref="A1:D64"/>
  <sheetViews>
    <sheetView tabSelected="1" workbookViewId="0">
      <selection activeCell="D39" sqref="D39"/>
    </sheetView>
  </sheetViews>
  <sheetFormatPr baseColWidth="10" defaultRowHeight="16" x14ac:dyDescent="0.2"/>
  <cols>
    <col min="1" max="1" width="10.83203125" style="10"/>
    <col min="2" max="2" width="33" customWidth="1"/>
    <col min="3" max="3" width="25.83203125" style="46" customWidth="1"/>
  </cols>
  <sheetData>
    <row r="1" spans="1:4" ht="26" x14ac:dyDescent="0.3">
      <c r="A1" s="37" t="s">
        <v>4</v>
      </c>
      <c r="B1" s="2" t="s">
        <v>57</v>
      </c>
      <c r="C1" s="44" t="s">
        <v>58</v>
      </c>
    </row>
    <row r="3" spans="1:4" x14ac:dyDescent="0.2">
      <c r="A3" s="19">
        <v>1992</v>
      </c>
      <c r="B3" s="11">
        <f>DATE(A3,1,4)-MOD(A3-2021+INT((A3-2021)/4),7)</f>
        <v>33602</v>
      </c>
      <c r="C3" s="45">
        <f>B4-B3</f>
        <v>371</v>
      </c>
    </row>
    <row r="4" spans="1:4" x14ac:dyDescent="0.2">
      <c r="A4" s="10">
        <f>A3+1</f>
        <v>1993</v>
      </c>
      <c r="B4" s="11">
        <f>DATE(A4,1,4)-MOD(A4-2021+INT((A4-2021)/4),7)</f>
        <v>33973</v>
      </c>
      <c r="C4" s="45">
        <f t="shared" ref="C4:C63" si="0">B5-B4</f>
        <v>364</v>
      </c>
    </row>
    <row r="5" spans="1:4" x14ac:dyDescent="0.2">
      <c r="A5" s="10">
        <f t="shared" ref="A5:A32" si="1">A4+1</f>
        <v>1994</v>
      </c>
      <c r="B5" s="11">
        <f t="shared" ref="B5:B64" si="2">DATE(A5,1,4)-MOD(A5-2021+INT((A5-2021)/4),7)</f>
        <v>34337</v>
      </c>
      <c r="C5" s="45">
        <f t="shared" si="0"/>
        <v>364</v>
      </c>
    </row>
    <row r="6" spans="1:4" x14ac:dyDescent="0.2">
      <c r="A6" s="10">
        <f t="shared" si="1"/>
        <v>1995</v>
      </c>
      <c r="B6" s="11">
        <f t="shared" si="2"/>
        <v>34701</v>
      </c>
      <c r="C6" s="45">
        <f t="shared" si="0"/>
        <v>364</v>
      </c>
    </row>
    <row r="7" spans="1:4" x14ac:dyDescent="0.2">
      <c r="A7" s="10">
        <f t="shared" si="1"/>
        <v>1996</v>
      </c>
      <c r="B7" s="11">
        <f t="shared" si="2"/>
        <v>35065</v>
      </c>
      <c r="C7" s="45">
        <f t="shared" si="0"/>
        <v>364</v>
      </c>
    </row>
    <row r="8" spans="1:4" x14ac:dyDescent="0.2">
      <c r="A8" s="10">
        <f t="shared" si="1"/>
        <v>1997</v>
      </c>
      <c r="B8" s="11">
        <f t="shared" si="2"/>
        <v>35429</v>
      </c>
      <c r="C8" s="45">
        <f t="shared" si="0"/>
        <v>364</v>
      </c>
    </row>
    <row r="9" spans="1:4" x14ac:dyDescent="0.2">
      <c r="A9" s="10">
        <f t="shared" si="1"/>
        <v>1998</v>
      </c>
      <c r="B9" s="11">
        <f t="shared" si="2"/>
        <v>35793</v>
      </c>
      <c r="C9" s="45">
        <f t="shared" si="0"/>
        <v>371</v>
      </c>
    </row>
    <row r="10" spans="1:4" x14ac:dyDescent="0.2">
      <c r="A10" s="10">
        <f t="shared" si="1"/>
        <v>1999</v>
      </c>
      <c r="B10" s="11">
        <f t="shared" si="2"/>
        <v>36164</v>
      </c>
      <c r="C10" s="45">
        <f t="shared" si="0"/>
        <v>364</v>
      </c>
    </row>
    <row r="11" spans="1:4" x14ac:dyDescent="0.2">
      <c r="A11" s="10">
        <f t="shared" si="1"/>
        <v>2000</v>
      </c>
      <c r="B11" s="11">
        <f t="shared" si="2"/>
        <v>36528</v>
      </c>
      <c r="C11" s="45">
        <f t="shared" si="0"/>
        <v>364</v>
      </c>
    </row>
    <row r="12" spans="1:4" x14ac:dyDescent="0.2">
      <c r="A12" s="10">
        <f t="shared" si="1"/>
        <v>2001</v>
      </c>
      <c r="B12" s="11">
        <f t="shared" si="2"/>
        <v>36892</v>
      </c>
      <c r="C12" s="45">
        <f t="shared" si="0"/>
        <v>364</v>
      </c>
    </row>
    <row r="13" spans="1:4" x14ac:dyDescent="0.2">
      <c r="A13" s="10">
        <f t="shared" si="1"/>
        <v>2002</v>
      </c>
      <c r="B13" s="11">
        <f t="shared" si="2"/>
        <v>37256</v>
      </c>
      <c r="C13" s="45">
        <f t="shared" si="0"/>
        <v>364</v>
      </c>
    </row>
    <row r="14" spans="1:4" x14ac:dyDescent="0.2">
      <c r="A14" s="10">
        <f t="shared" si="1"/>
        <v>2003</v>
      </c>
      <c r="B14" s="11">
        <f t="shared" si="2"/>
        <v>37620</v>
      </c>
      <c r="C14" s="45">
        <f t="shared" si="0"/>
        <v>364</v>
      </c>
      <c r="D14" s="4"/>
    </row>
    <row r="15" spans="1:4" x14ac:dyDescent="0.2">
      <c r="A15" s="10">
        <f t="shared" si="1"/>
        <v>2004</v>
      </c>
      <c r="B15" s="11">
        <f t="shared" si="2"/>
        <v>37984</v>
      </c>
      <c r="C15" s="45">
        <f t="shared" si="0"/>
        <v>371</v>
      </c>
    </row>
    <row r="16" spans="1:4" x14ac:dyDescent="0.2">
      <c r="A16" s="10">
        <f t="shared" si="1"/>
        <v>2005</v>
      </c>
      <c r="B16" s="11">
        <f t="shared" si="2"/>
        <v>38355</v>
      </c>
      <c r="C16" s="45">
        <f t="shared" si="0"/>
        <v>364</v>
      </c>
    </row>
    <row r="17" spans="1:3" x14ac:dyDescent="0.2">
      <c r="A17" s="10">
        <f t="shared" si="1"/>
        <v>2006</v>
      </c>
      <c r="B17" s="11">
        <f t="shared" si="2"/>
        <v>38719</v>
      </c>
      <c r="C17" s="45">
        <f t="shared" si="0"/>
        <v>364</v>
      </c>
    </row>
    <row r="18" spans="1:3" x14ac:dyDescent="0.2">
      <c r="A18" s="10">
        <f t="shared" si="1"/>
        <v>2007</v>
      </c>
      <c r="B18" s="11">
        <f t="shared" si="2"/>
        <v>39083</v>
      </c>
      <c r="C18" s="45">
        <f t="shared" si="0"/>
        <v>364</v>
      </c>
    </row>
    <row r="19" spans="1:3" x14ac:dyDescent="0.2">
      <c r="A19" s="10">
        <f t="shared" si="1"/>
        <v>2008</v>
      </c>
      <c r="B19" s="11">
        <f t="shared" si="2"/>
        <v>39447</v>
      </c>
      <c r="C19" s="45">
        <f t="shared" si="0"/>
        <v>364</v>
      </c>
    </row>
    <row r="20" spans="1:3" x14ac:dyDescent="0.2">
      <c r="A20" s="10">
        <f t="shared" si="1"/>
        <v>2009</v>
      </c>
      <c r="B20" s="11">
        <f t="shared" si="2"/>
        <v>39811</v>
      </c>
      <c r="C20" s="45">
        <f t="shared" si="0"/>
        <v>371</v>
      </c>
    </row>
    <row r="21" spans="1:3" x14ac:dyDescent="0.2">
      <c r="A21" s="10">
        <f t="shared" si="1"/>
        <v>2010</v>
      </c>
      <c r="B21" s="11">
        <f t="shared" si="2"/>
        <v>40182</v>
      </c>
      <c r="C21" s="45">
        <f t="shared" si="0"/>
        <v>364</v>
      </c>
    </row>
    <row r="22" spans="1:3" x14ac:dyDescent="0.2">
      <c r="A22" s="10">
        <f t="shared" si="1"/>
        <v>2011</v>
      </c>
      <c r="B22" s="11">
        <f t="shared" si="2"/>
        <v>40546</v>
      </c>
      <c r="C22" s="45">
        <f t="shared" si="0"/>
        <v>364</v>
      </c>
    </row>
    <row r="23" spans="1:3" x14ac:dyDescent="0.2">
      <c r="A23" s="10">
        <f t="shared" si="1"/>
        <v>2012</v>
      </c>
      <c r="B23" s="11">
        <f t="shared" si="2"/>
        <v>40910</v>
      </c>
      <c r="C23" s="45">
        <f t="shared" si="0"/>
        <v>364</v>
      </c>
    </row>
    <row r="24" spans="1:3" x14ac:dyDescent="0.2">
      <c r="A24" s="10">
        <f t="shared" si="1"/>
        <v>2013</v>
      </c>
      <c r="B24" s="11">
        <f t="shared" si="2"/>
        <v>41274</v>
      </c>
      <c r="C24" s="45">
        <f t="shared" si="0"/>
        <v>364</v>
      </c>
    </row>
    <row r="25" spans="1:3" x14ac:dyDescent="0.2">
      <c r="A25" s="10">
        <f t="shared" si="1"/>
        <v>2014</v>
      </c>
      <c r="B25" s="11">
        <f t="shared" si="2"/>
        <v>41638</v>
      </c>
      <c r="C25" s="45">
        <f t="shared" si="0"/>
        <v>364</v>
      </c>
    </row>
    <row r="26" spans="1:3" x14ac:dyDescent="0.2">
      <c r="A26" s="10">
        <f t="shared" si="1"/>
        <v>2015</v>
      </c>
      <c r="B26" s="11">
        <f t="shared" si="2"/>
        <v>42002</v>
      </c>
      <c r="C26" s="45">
        <f t="shared" si="0"/>
        <v>371</v>
      </c>
    </row>
    <row r="27" spans="1:3" x14ac:dyDescent="0.2">
      <c r="A27" s="10">
        <f t="shared" si="1"/>
        <v>2016</v>
      </c>
      <c r="B27" s="11">
        <f t="shared" si="2"/>
        <v>42373</v>
      </c>
      <c r="C27" s="45">
        <f t="shared" si="0"/>
        <v>364</v>
      </c>
    </row>
    <row r="28" spans="1:3" x14ac:dyDescent="0.2">
      <c r="A28" s="10">
        <f t="shared" si="1"/>
        <v>2017</v>
      </c>
      <c r="B28" s="11">
        <f t="shared" si="2"/>
        <v>42737</v>
      </c>
      <c r="C28" s="45">
        <f t="shared" si="0"/>
        <v>364</v>
      </c>
    </row>
    <row r="29" spans="1:3" x14ac:dyDescent="0.2">
      <c r="A29" s="10">
        <f t="shared" si="1"/>
        <v>2018</v>
      </c>
      <c r="B29" s="11">
        <f t="shared" si="2"/>
        <v>43101</v>
      </c>
      <c r="C29" s="45">
        <f t="shared" si="0"/>
        <v>364</v>
      </c>
    </row>
    <row r="30" spans="1:3" x14ac:dyDescent="0.2">
      <c r="A30" s="10">
        <f t="shared" si="1"/>
        <v>2019</v>
      </c>
      <c r="B30" s="11">
        <f t="shared" si="2"/>
        <v>43465</v>
      </c>
      <c r="C30" s="45">
        <f t="shared" si="0"/>
        <v>364</v>
      </c>
    </row>
    <row r="31" spans="1:3" x14ac:dyDescent="0.2">
      <c r="A31" s="10">
        <f t="shared" si="1"/>
        <v>2020</v>
      </c>
      <c r="B31" s="11">
        <f t="shared" si="2"/>
        <v>43829</v>
      </c>
      <c r="C31" s="45">
        <f t="shared" si="0"/>
        <v>371</v>
      </c>
    </row>
    <row r="32" spans="1:3" x14ac:dyDescent="0.2">
      <c r="A32" s="10">
        <f t="shared" si="1"/>
        <v>2021</v>
      </c>
      <c r="B32" s="11">
        <f t="shared" si="2"/>
        <v>44200</v>
      </c>
      <c r="C32" s="45">
        <f t="shared" si="0"/>
        <v>364</v>
      </c>
    </row>
    <row r="33" spans="1:3" x14ac:dyDescent="0.2">
      <c r="A33" s="10">
        <f t="shared" ref="A33:A64" si="3">A32+1</f>
        <v>2022</v>
      </c>
      <c r="B33" s="11">
        <f t="shared" si="2"/>
        <v>44564</v>
      </c>
      <c r="C33" s="45">
        <f t="shared" si="0"/>
        <v>364</v>
      </c>
    </row>
    <row r="34" spans="1:3" x14ac:dyDescent="0.2">
      <c r="A34" s="10">
        <f t="shared" si="3"/>
        <v>2023</v>
      </c>
      <c r="B34" s="11">
        <f t="shared" si="2"/>
        <v>44928</v>
      </c>
      <c r="C34" s="45">
        <f t="shared" si="0"/>
        <v>364</v>
      </c>
    </row>
    <row r="35" spans="1:3" x14ac:dyDescent="0.2">
      <c r="A35" s="10">
        <f t="shared" si="3"/>
        <v>2024</v>
      </c>
      <c r="B35" s="11">
        <f t="shared" si="2"/>
        <v>45292</v>
      </c>
      <c r="C35" s="45">
        <f t="shared" si="0"/>
        <v>364</v>
      </c>
    </row>
    <row r="36" spans="1:3" x14ac:dyDescent="0.2">
      <c r="A36" s="10">
        <f t="shared" si="3"/>
        <v>2025</v>
      </c>
      <c r="B36" s="11">
        <f t="shared" si="2"/>
        <v>45656</v>
      </c>
      <c r="C36" s="45">
        <f t="shared" si="0"/>
        <v>364</v>
      </c>
    </row>
    <row r="37" spans="1:3" x14ac:dyDescent="0.2">
      <c r="A37" s="10">
        <f t="shared" si="3"/>
        <v>2026</v>
      </c>
      <c r="B37" s="11">
        <f t="shared" si="2"/>
        <v>46020</v>
      </c>
      <c r="C37" s="45">
        <f t="shared" si="0"/>
        <v>371</v>
      </c>
    </row>
    <row r="38" spans="1:3" x14ac:dyDescent="0.2">
      <c r="A38" s="10">
        <f t="shared" si="3"/>
        <v>2027</v>
      </c>
      <c r="B38" s="11">
        <f t="shared" si="2"/>
        <v>46391</v>
      </c>
      <c r="C38" s="45">
        <f t="shared" si="0"/>
        <v>364</v>
      </c>
    </row>
    <row r="39" spans="1:3" x14ac:dyDescent="0.2">
      <c r="A39" s="10">
        <f t="shared" si="3"/>
        <v>2028</v>
      </c>
      <c r="B39" s="11">
        <f t="shared" si="2"/>
        <v>46755</v>
      </c>
      <c r="C39" s="45">
        <f t="shared" si="0"/>
        <v>364</v>
      </c>
    </row>
    <row r="40" spans="1:3" x14ac:dyDescent="0.2">
      <c r="A40" s="10">
        <f t="shared" si="3"/>
        <v>2029</v>
      </c>
      <c r="B40" s="11">
        <f t="shared" si="2"/>
        <v>47119</v>
      </c>
      <c r="C40" s="45">
        <f t="shared" si="0"/>
        <v>364</v>
      </c>
    </row>
    <row r="41" spans="1:3" x14ac:dyDescent="0.2">
      <c r="A41" s="10">
        <f t="shared" si="3"/>
        <v>2030</v>
      </c>
      <c r="B41" s="11">
        <f t="shared" si="2"/>
        <v>47483</v>
      </c>
      <c r="C41" s="45">
        <f t="shared" si="0"/>
        <v>364</v>
      </c>
    </row>
    <row r="42" spans="1:3" x14ac:dyDescent="0.2">
      <c r="A42" s="10">
        <f t="shared" si="3"/>
        <v>2031</v>
      </c>
      <c r="B42" s="11">
        <f t="shared" si="2"/>
        <v>47847</v>
      </c>
      <c r="C42" s="45">
        <f t="shared" si="0"/>
        <v>364</v>
      </c>
    </row>
    <row r="43" spans="1:3" x14ac:dyDescent="0.2">
      <c r="A43" s="10">
        <f t="shared" si="3"/>
        <v>2032</v>
      </c>
      <c r="B43" s="11">
        <f t="shared" si="2"/>
        <v>48211</v>
      </c>
      <c r="C43" s="45">
        <f t="shared" si="0"/>
        <v>371</v>
      </c>
    </row>
    <row r="44" spans="1:3" x14ac:dyDescent="0.2">
      <c r="A44" s="10">
        <f t="shared" si="3"/>
        <v>2033</v>
      </c>
      <c r="B44" s="11">
        <f t="shared" si="2"/>
        <v>48582</v>
      </c>
      <c r="C44" s="45">
        <f t="shared" si="0"/>
        <v>364</v>
      </c>
    </row>
    <row r="45" spans="1:3" x14ac:dyDescent="0.2">
      <c r="A45" s="10">
        <f t="shared" si="3"/>
        <v>2034</v>
      </c>
      <c r="B45" s="11">
        <f t="shared" si="2"/>
        <v>48946</v>
      </c>
      <c r="C45" s="45">
        <f t="shared" si="0"/>
        <v>364</v>
      </c>
    </row>
    <row r="46" spans="1:3" x14ac:dyDescent="0.2">
      <c r="A46" s="10">
        <f t="shared" si="3"/>
        <v>2035</v>
      </c>
      <c r="B46" s="11">
        <f t="shared" si="2"/>
        <v>49310</v>
      </c>
      <c r="C46" s="45">
        <f t="shared" si="0"/>
        <v>364</v>
      </c>
    </row>
    <row r="47" spans="1:3" x14ac:dyDescent="0.2">
      <c r="A47" s="10">
        <f t="shared" si="3"/>
        <v>2036</v>
      </c>
      <c r="B47" s="11">
        <f t="shared" si="2"/>
        <v>49674</v>
      </c>
      <c r="C47" s="45">
        <f t="shared" si="0"/>
        <v>364</v>
      </c>
    </row>
    <row r="48" spans="1:3" x14ac:dyDescent="0.2">
      <c r="A48" s="10">
        <f t="shared" si="3"/>
        <v>2037</v>
      </c>
      <c r="B48" s="11">
        <f t="shared" si="2"/>
        <v>50038</v>
      </c>
      <c r="C48" s="45">
        <f t="shared" si="0"/>
        <v>371</v>
      </c>
    </row>
    <row r="49" spans="1:3" x14ac:dyDescent="0.2">
      <c r="A49" s="10">
        <f t="shared" si="3"/>
        <v>2038</v>
      </c>
      <c r="B49" s="11">
        <f t="shared" si="2"/>
        <v>50409</v>
      </c>
      <c r="C49" s="45">
        <f t="shared" si="0"/>
        <v>364</v>
      </c>
    </row>
    <row r="50" spans="1:3" x14ac:dyDescent="0.2">
      <c r="A50" s="10">
        <f t="shared" si="3"/>
        <v>2039</v>
      </c>
      <c r="B50" s="11">
        <f t="shared" si="2"/>
        <v>50773</v>
      </c>
      <c r="C50" s="45">
        <f t="shared" si="0"/>
        <v>364</v>
      </c>
    </row>
    <row r="51" spans="1:3" x14ac:dyDescent="0.2">
      <c r="A51" s="10">
        <f t="shared" si="3"/>
        <v>2040</v>
      </c>
      <c r="B51" s="11">
        <f t="shared" si="2"/>
        <v>51137</v>
      </c>
      <c r="C51" s="45">
        <f t="shared" si="0"/>
        <v>364</v>
      </c>
    </row>
    <row r="52" spans="1:3" x14ac:dyDescent="0.2">
      <c r="A52" s="10">
        <f t="shared" si="3"/>
        <v>2041</v>
      </c>
      <c r="B52" s="11">
        <f t="shared" si="2"/>
        <v>51501</v>
      </c>
      <c r="C52" s="45">
        <f t="shared" si="0"/>
        <v>364</v>
      </c>
    </row>
    <row r="53" spans="1:3" x14ac:dyDescent="0.2">
      <c r="A53" s="10">
        <f t="shared" si="3"/>
        <v>2042</v>
      </c>
      <c r="B53" s="11">
        <f t="shared" si="2"/>
        <v>51865</v>
      </c>
      <c r="C53" s="45">
        <f t="shared" si="0"/>
        <v>364</v>
      </c>
    </row>
    <row r="54" spans="1:3" x14ac:dyDescent="0.2">
      <c r="A54" s="10">
        <f t="shared" si="3"/>
        <v>2043</v>
      </c>
      <c r="B54" s="11">
        <f t="shared" si="2"/>
        <v>52229</v>
      </c>
      <c r="C54" s="45">
        <f t="shared" si="0"/>
        <v>371</v>
      </c>
    </row>
    <row r="55" spans="1:3" x14ac:dyDescent="0.2">
      <c r="A55" s="10">
        <f t="shared" si="3"/>
        <v>2044</v>
      </c>
      <c r="B55" s="11">
        <f t="shared" si="2"/>
        <v>52600</v>
      </c>
      <c r="C55" s="45">
        <f t="shared" si="0"/>
        <v>364</v>
      </c>
    </row>
    <row r="56" spans="1:3" x14ac:dyDescent="0.2">
      <c r="A56" s="10">
        <f t="shared" si="3"/>
        <v>2045</v>
      </c>
      <c r="B56" s="11">
        <f t="shared" si="2"/>
        <v>52964</v>
      </c>
      <c r="C56" s="45">
        <f t="shared" si="0"/>
        <v>364</v>
      </c>
    </row>
    <row r="57" spans="1:3" x14ac:dyDescent="0.2">
      <c r="A57" s="10">
        <f t="shared" si="3"/>
        <v>2046</v>
      </c>
      <c r="B57" s="11">
        <f t="shared" si="2"/>
        <v>53328</v>
      </c>
      <c r="C57" s="45">
        <f t="shared" si="0"/>
        <v>364</v>
      </c>
    </row>
    <row r="58" spans="1:3" x14ac:dyDescent="0.2">
      <c r="A58" s="10">
        <f t="shared" si="3"/>
        <v>2047</v>
      </c>
      <c r="B58" s="11">
        <f t="shared" si="2"/>
        <v>53692</v>
      </c>
      <c r="C58" s="45">
        <f t="shared" si="0"/>
        <v>364</v>
      </c>
    </row>
    <row r="59" spans="1:3" x14ac:dyDescent="0.2">
      <c r="A59" s="10">
        <f t="shared" si="3"/>
        <v>2048</v>
      </c>
      <c r="B59" s="11">
        <f t="shared" si="2"/>
        <v>54056</v>
      </c>
      <c r="C59" s="45">
        <f t="shared" si="0"/>
        <v>371</v>
      </c>
    </row>
    <row r="60" spans="1:3" x14ac:dyDescent="0.2">
      <c r="A60" s="10">
        <f t="shared" si="3"/>
        <v>2049</v>
      </c>
      <c r="B60" s="11">
        <f t="shared" si="2"/>
        <v>54427</v>
      </c>
      <c r="C60" s="45">
        <f t="shared" si="0"/>
        <v>364</v>
      </c>
    </row>
    <row r="61" spans="1:3" x14ac:dyDescent="0.2">
      <c r="A61" s="10">
        <f t="shared" si="3"/>
        <v>2050</v>
      </c>
      <c r="B61" s="11">
        <f t="shared" si="2"/>
        <v>54791</v>
      </c>
      <c r="C61" s="45">
        <f t="shared" si="0"/>
        <v>364</v>
      </c>
    </row>
    <row r="62" spans="1:3" x14ac:dyDescent="0.2">
      <c r="A62" s="10">
        <f t="shared" si="3"/>
        <v>2051</v>
      </c>
      <c r="B62" s="11">
        <f t="shared" si="2"/>
        <v>55155</v>
      </c>
      <c r="C62" s="45">
        <f t="shared" si="0"/>
        <v>364</v>
      </c>
    </row>
    <row r="63" spans="1:3" x14ac:dyDescent="0.2">
      <c r="A63" s="10">
        <f t="shared" si="3"/>
        <v>2052</v>
      </c>
      <c r="B63" s="11">
        <f t="shared" si="2"/>
        <v>55519</v>
      </c>
      <c r="C63" s="45">
        <f t="shared" si="0"/>
        <v>364</v>
      </c>
    </row>
    <row r="64" spans="1:3" x14ac:dyDescent="0.2">
      <c r="A64" s="10">
        <f t="shared" si="3"/>
        <v>2053</v>
      </c>
      <c r="B64" s="11">
        <f t="shared" si="2"/>
        <v>55883</v>
      </c>
    </row>
  </sheetData>
  <conditionalFormatting sqref="C1">
    <cfRule type="cellIs" dxfId="2" priority="3" operator="equal">
      <formula>371</formula>
    </cfRule>
  </conditionalFormatting>
  <conditionalFormatting sqref="D14">
    <cfRule type="cellIs" dxfId="1" priority="2" operator="equal">
      <formula>371</formula>
    </cfRule>
  </conditionalFormatting>
  <conditionalFormatting sqref="C3:C63">
    <cfRule type="cellIs" dxfId="0" priority="1" operator="equal">
      <formula>371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Wochentag und KW aus Datum</vt:lpstr>
      <vt:lpstr>Datum aus Wochentag und KW</vt:lpstr>
      <vt:lpstr>Jahresbeginn und Schaltjahre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Albertini Schorn (CAL)</dc:creator>
  <cp:lastModifiedBy>Claudia Albertini Schorn (CAL)</cp:lastModifiedBy>
  <dcterms:created xsi:type="dcterms:W3CDTF">2022-03-28T10:18:39Z</dcterms:created>
  <dcterms:modified xsi:type="dcterms:W3CDTF">2022-09-13T14:20:16Z</dcterms:modified>
</cp:coreProperties>
</file>